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905" yWindow="-30" windowWidth="13425" windowHeight="9870" activeTab="2"/>
  </bookViews>
  <sheets>
    <sheet name="Главная" sheetId="1" r:id="rId1"/>
    <sheet name="Описание" sheetId="2" r:id="rId2"/>
    <sheet name="Характеристики" sheetId="3" r:id="rId3"/>
    <sheet name="Спецификация" sheetId="4" r:id="rId4"/>
  </sheets>
  <calcPr calcId="145621"/>
</workbook>
</file>

<file path=xl/calcChain.xml><?xml version="1.0" encoding="utf-8"?>
<calcChain xmlns="http://schemas.openxmlformats.org/spreadsheetml/2006/main">
  <c r="H34" i="4" l="1"/>
  <c r="H15" i="4" l="1"/>
  <c r="H14" i="4"/>
  <c r="H33" i="4" s="1"/>
  <c r="H1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2" i="4"/>
  <c r="H11" i="4"/>
  <c r="H10" i="4"/>
  <c r="H9" i="4"/>
  <c r="H8" i="4"/>
  <c r="H7" i="4"/>
  <c r="H6" i="4"/>
  <c r="H5" i="4"/>
  <c r="H4" i="4"/>
</calcChain>
</file>

<file path=xl/comments1.xml><?xml version="1.0" encoding="utf-8"?>
<comments xmlns="http://schemas.openxmlformats.org/spreadsheetml/2006/main">
  <authors>
    <author>Автор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ссылка на сайт
уточноть необходимость!!!</t>
        </r>
      </text>
    </comment>
    <comment ref="A17" authorId="0">
      <text>
        <r>
          <rPr>
            <sz val="9"/>
            <color indexed="81"/>
            <rFont val="Tahoma"/>
            <family val="2"/>
            <charset val="204"/>
          </rPr>
          <t>ссылка на характеристики</t>
        </r>
      </text>
    </comment>
  </commentList>
</comments>
</file>

<file path=xl/sharedStrings.xml><?xml version="1.0" encoding="utf-8"?>
<sst xmlns="http://schemas.openxmlformats.org/spreadsheetml/2006/main" count="214" uniqueCount="168">
  <si>
    <t xml:space="preserve">Производитель  </t>
  </si>
  <si>
    <t xml:space="preserve">Артикул </t>
  </si>
  <si>
    <t>ТЭС.1315200013.001</t>
  </si>
  <si>
    <t>Тип позиции</t>
  </si>
  <si>
    <t>Уточнить по наличию</t>
  </si>
  <si>
    <t>Единица измерения</t>
  </si>
  <si>
    <t xml:space="preserve">шт. </t>
  </si>
  <si>
    <t>Шкаф управления обеспечивает:</t>
  </si>
  <si>
    <t>1. Дистанционное управление тремя насосами от трех преобразователей частоты;</t>
  </si>
  <si>
    <t>2. поддержание заданного значения технологического параметра;</t>
  </si>
  <si>
    <t>3. Выравнивание часов наработки  насосов</t>
  </si>
  <si>
    <t>4. Зашиту электродвигателей насосов от перегрузки;</t>
  </si>
  <si>
    <t>5. Защиту насосов от сухого хода;</t>
  </si>
  <si>
    <t>6. Дистанционный контроль за работой ШУН через Web-браузер или по протоколу Modbus TCP/IP.</t>
  </si>
  <si>
    <t>В состав стандартного исполнения входит: контроллер  АГАВА ПЛК-50 с сенсорным TFT-дисплеем с разрешением 1024х600, силовая часть, выключатель нагрузки, автоматические выключатели, лампы индикации.</t>
  </si>
  <si>
    <t>Диапазон мощности: 1-15 кВт на один насос.</t>
  </si>
  <si>
    <r>
      <t>Температура окружающей среды при эксплуатации: 0… +40</t>
    </r>
    <r>
      <rPr>
        <sz val="11"/>
        <color theme="1"/>
        <rFont val="Calibri"/>
        <family val="2"/>
        <charset val="204"/>
      </rPr>
      <t>⁰</t>
    </r>
    <r>
      <rPr>
        <sz val="11"/>
        <color theme="1"/>
        <rFont val="Calibri"/>
        <family val="2"/>
      </rPr>
      <t>С</t>
    </r>
  </si>
  <si>
    <t>Сетевое питание: 3х380 В, 50 Гц. Класс защиты: IP 55.</t>
  </si>
  <si>
    <t>Все насосы должны быть одного и того же типа.</t>
  </si>
  <si>
    <t>Подбор шкафа управления необходимо производить по номинальному току электродвигателя насоса.</t>
  </si>
  <si>
    <t>Таблица технических характеристик</t>
  </si>
  <si>
    <t>Электрические характеристики</t>
  </si>
  <si>
    <t>Электропитание, В</t>
  </si>
  <si>
    <t>3х380 В</t>
  </si>
  <si>
    <t>Класс защиты</t>
  </si>
  <si>
    <t>IP 55</t>
  </si>
  <si>
    <t>Номинальная мощность, кВт</t>
  </si>
  <si>
    <t>Способ запуска</t>
  </si>
  <si>
    <t>Конструктивные особенности</t>
  </si>
  <si>
    <t>Количество насосов</t>
  </si>
  <si>
    <t>0-+40</t>
  </si>
  <si>
    <r>
      <t xml:space="preserve">Температура окружающей среды, </t>
    </r>
    <r>
      <rPr>
        <sz val="11"/>
        <color theme="1"/>
        <rFont val="Calibri"/>
        <family val="2"/>
        <charset val="204"/>
      </rPr>
      <t>⁰</t>
    </r>
    <r>
      <rPr>
        <sz val="11"/>
        <color theme="1"/>
        <rFont val="Calibri"/>
        <family val="2"/>
      </rPr>
      <t>С</t>
    </r>
  </si>
  <si>
    <t>Размеры</t>
  </si>
  <si>
    <t>Высота, мм</t>
  </si>
  <si>
    <t>Ширина, мм</t>
  </si>
  <si>
    <t>Глубина, мм</t>
  </si>
  <si>
    <t>Материалы</t>
  </si>
  <si>
    <t>Материал корпуса</t>
  </si>
  <si>
    <t>Металл</t>
  </si>
  <si>
    <t>Масса, объем</t>
  </si>
  <si>
    <t>Вес, кг</t>
  </si>
  <si>
    <t>Объем упаковки, м3</t>
  </si>
  <si>
    <t>Прочее</t>
  </si>
  <si>
    <t>Страна</t>
  </si>
  <si>
    <t>Россия</t>
  </si>
  <si>
    <t>Гарантия, лет</t>
  </si>
  <si>
    <t>Назначение использования</t>
  </si>
  <si>
    <t>циркуляция</t>
  </si>
  <si>
    <t>повышение давления</t>
  </si>
  <si>
    <t>водоснабжение из скважин</t>
  </si>
  <si>
    <t>Поз.</t>
  </si>
  <si>
    <t>Наименование и техническая характеристика</t>
  </si>
  <si>
    <t>Тип, марка, обозначение документа, опросного листа</t>
  </si>
  <si>
    <t>Код продукции</t>
  </si>
  <si>
    <t>Поставщик</t>
  </si>
  <si>
    <t>Ед. измерения</t>
  </si>
  <si>
    <t>Кол.</t>
  </si>
  <si>
    <t>Шкаф с тремя ПЧ и тремя насосами</t>
  </si>
  <si>
    <t>Частотный преобразователь ER-01Т-015T4 — 15 кВт, 34 А, 380В</t>
  </si>
  <si>
    <t>АГАВА</t>
  </si>
  <si>
    <t>шт.</t>
  </si>
  <si>
    <t>QS</t>
  </si>
  <si>
    <t xml:space="preserve">Выключатель нагрузки 3П 100А 230В  </t>
  </si>
  <si>
    <t>ВН-32-3100-УХЛ3-КЭАЗ</t>
  </si>
  <si>
    <t>КЕАЗ</t>
  </si>
  <si>
    <t>QF2-QF4</t>
  </si>
  <si>
    <t>Выключатель автоматический трехполюсный 40А C 6кА AC OptiDin</t>
  </si>
  <si>
    <t xml:space="preserve"> BM63-3C40-УХЛ3</t>
  </si>
  <si>
    <t xml:space="preserve">Шина соединительная PIN(штырь)-3Р-100А-(дл.1м) </t>
  </si>
  <si>
    <t>QF4-QF7</t>
  </si>
  <si>
    <t xml:space="preserve">Выключатель автоматический однополюсный 10А C 6кА AC OptiDin </t>
  </si>
  <si>
    <t xml:space="preserve">BM63-1C10-УХЛ3 </t>
  </si>
  <si>
    <t>Реле интерфейсное ORM-1 4C 24В DC со светодиодом и тестовой кнопкой ONI</t>
  </si>
  <si>
    <t>Розетка ORS-M для реле ORM 4C ONI</t>
  </si>
  <si>
    <t>Блок питания однофазный, 72Вт, 3А, 24В</t>
  </si>
  <si>
    <t>ECO POWER</t>
  </si>
  <si>
    <t>DKC</t>
  </si>
  <si>
    <t>Программируемый логический контроллер АГАВА ПЛК-50   10" с web- визуализацией</t>
  </si>
  <si>
    <t>А2</t>
  </si>
  <si>
    <t>АГАВА МВВ-40.2 (AI-TMP-TMP-DO-DI-DI) </t>
  </si>
  <si>
    <t>А3</t>
  </si>
  <si>
    <t>АГАВА МВВ-40.2 (DO-DO-DI-DI-DI-DI)</t>
  </si>
  <si>
    <t xml:space="preserve">Шкаф распределительный </t>
  </si>
  <si>
    <t>MPS 160.80.40</t>
  </si>
  <si>
    <t>Провенто</t>
  </si>
  <si>
    <t>Вентилятор с решёткой и фильтром ЭМС, 45/50 м3/ч</t>
  </si>
  <si>
    <t>Вентиляционная решетка с фильтром, 150 x 150 мм</t>
  </si>
  <si>
    <t>R5RF12</t>
  </si>
  <si>
    <t>Термостат, NO контакт, диапазон температур: 0-60 °C</t>
  </si>
  <si>
    <t>R5THV2</t>
  </si>
  <si>
    <t>Панель боковая, 2шт. SP 160.40</t>
  </si>
  <si>
    <t>SB</t>
  </si>
  <si>
    <t>Кнопка управления Грибок, 40мм с фиксацией NP8-01ZS/14 красная 1НЗ IP65 (CHINT) 667210</t>
  </si>
  <si>
    <t>Лампа индикаторная в сборе IEK BLS10-ADDS-024-K06</t>
  </si>
  <si>
    <t>Провод силовой ПуГВнг(А)-LS 1х0,5б ТРТС</t>
  </si>
  <si>
    <t>м</t>
  </si>
  <si>
    <t>Провод силовой ПуГВнг(А)-LS 1х0,5с ТРТС</t>
  </si>
  <si>
    <t>Провод силовой ПуГВ 1х0.5 красный ТРТС многопроволочный</t>
  </si>
  <si>
    <t>Провод силовой ПуГВнг(А)-LS 1х4ч ТРТС</t>
  </si>
  <si>
    <t>Провод силовой ПуГВнг(А)-LS 1х4ж/з ТРТС</t>
  </si>
  <si>
    <t xml:space="preserve">Шина на DIN-рейку в корпусе (кросс-модуль) L+PEN 2х15 </t>
  </si>
  <si>
    <t>YND10-2-15-125</t>
  </si>
  <si>
    <t>Клемма пружинная проходная, 4 мм2, серая</t>
  </si>
  <si>
    <t>MEYERTEC</t>
  </si>
  <si>
    <t>Клемма пружинная проходная, 2,5 мм2, серая</t>
  </si>
  <si>
    <t xml:space="preserve">Блок перемычек на 10 контактов, 2.5 мм² (уп. 10 шт.) </t>
  </si>
  <si>
    <t>MTS-J1025</t>
  </si>
  <si>
    <t>уп.</t>
  </si>
  <si>
    <t>Итого</t>
  </si>
  <si>
    <t>Цена, руб.</t>
  </si>
  <si>
    <t>Ссылка</t>
  </si>
  <si>
    <t>https://www.erman.ru/preobrazovateli-chastoty/er-01t-380/chastotnyi-preobrazovatel-er-01t-015t4_15-kvt-380v</t>
  </si>
  <si>
    <t>https://www.etm.ru/cat/nn/3285806</t>
  </si>
  <si>
    <t>https://www.etm.ru/cat/nn/8703897</t>
  </si>
  <si>
    <t>https://www.etm.ru/cat/nn/1345274</t>
  </si>
  <si>
    <t>https://www.etm.ru/cat/nn/7796097</t>
  </si>
  <si>
    <t>https://www.chipdip.ru/product0/8012902720?utm_source=direct&amp;utm_medium=cpc&amp;position_type=premium%7Ck50id%7C010000002888725_2888725%7Ccid%7C78738975%7Cgid%7C5038974208%7Caid%7C12817036899%7Csrc%7Csearch_none&amp;utm_campaign=Y_dinamika_site&amp;utm_content=text1_ya&amp;utm_term=&amp;_openstat=ZGlyZWN0LnlhbmRleC5ydTs3ODczODk3NTsxMjgxNzAzNjg5OTt5YW5kZXgucnU6cHJlbWl1bQ&amp;yclid=13143458282865950719</t>
  </si>
  <si>
    <t>https://iek-ru.com/catalog/avtomatizatsiya-zdaniy-i-protsessov30/avtomatika-releynaya3004/rele-promezhutochnye-interfeysnye-i-tverdotelnye300402/43341/</t>
  </si>
  <si>
    <t>https://yandex.ru/products/offer/quwhMUM_nJcoanxLL-2tKQ?text=Блок+питания+однофазный%2C+72Вт%2C+3А%2C+24В&amp;rs=eJxVzT1Pg0AAgGHi2Dg5NI4dXZpwx4EwAiFcOT76oUBZCAjyUYVDCpz9ff4w00Xp_uR94c-dtVosu2EqnVcnbqy3NmmYba_hmeweuRX3xGncVdgb-JK1eZkCttFIaA3mR7Iv5kI2dBBSrOSXbnCnJDgZli7dNAo1NjWW5n1KDgDr3-woYk2di5Cdh8DEbu22o0dLo-reIf2_wMWydRoClDBzSTEePhGhfVpR9WEBEJSRJCBZhPeAB0gQIUCKJF-r3lpW4gg3tTtJeJ98lamksptv9AxOY6_sXN3xhQv1fL6qxGku6prwKBCVow-r7TYDWOSH6K_xC5WIUpk%2C&amp;lr=64</t>
  </si>
  <si>
    <t>https://www.kb-agava.ru/kontrollery/kontrollery_universalnogo_primeneniya/agava-plc-50</t>
  </si>
  <si>
    <t>https://www.provento-electro.ru/catalog/korpusa-dlya-sistem-raspredeleniya-i-avtomatizatsii/shkaf-raspredelitelnyy/</t>
  </si>
  <si>
    <t>https://www.provento-electro.ru/catalog/korpusa-dlya-sistem-raspredeleniya-i-avtomatizatsii/perednie-i-zadnie-elementy-tsokolya/</t>
  </si>
  <si>
    <t>https://www.provento-electro.ru/catalog/korpusa-dlya-sistem-raspredeleniya-i-avtomatizatsii/bokovye-elementy-tsokolya-2-sht/</t>
  </si>
  <si>
    <t>Передние и задние элементы цоколя ZA 160.00 v.2</t>
  </si>
  <si>
    <t>Боковые элементы цоколя, 2 шт. ZA 00.40 v.2</t>
  </si>
  <si>
    <t>https://www.dkcmarket.ru/r5kv122301.html</t>
  </si>
  <si>
    <t>https://www.etm.ru/cat/nn/5811250</t>
  </si>
  <si>
    <t>https://www.etm.ru/cat/nn/5781148</t>
  </si>
  <si>
    <t>https://chint-electric.ru/nizkovoltnye-izdeliya/indikaciya-i-upravlenie/knopki/knopki-upravleniya-np8/667210</t>
  </si>
  <si>
    <t>https://www.etm.ru/cat/nn/9768657</t>
  </si>
  <si>
    <t>https://www.etm.ru/cat/nn/3869472</t>
  </si>
  <si>
    <t>https://www.etm.ru/cat/nn/5967715</t>
  </si>
  <si>
    <t>https://www.etm.ru/cat/nn/9791977</t>
  </si>
  <si>
    <t>https://www.etm.ru/cat/nn/3332360</t>
  </si>
  <si>
    <t>https://www.etm.ru/cat/nn/7629413</t>
  </si>
  <si>
    <t>https://www.etm.ru/cat/nn/9695872</t>
  </si>
  <si>
    <t>MTS-4</t>
  </si>
  <si>
    <t>https://meyertec.owen.ru/product/mts_4</t>
  </si>
  <si>
    <t>MTS-2.5</t>
  </si>
  <si>
    <t>https://meyertec.owen.ru/product/mts_2_5</t>
  </si>
  <si>
    <t>https://meyertec.owen.ru/product/mts_j1025</t>
  </si>
  <si>
    <t>https://www.kb-agava.ru/moduli-vvoda-vyvoda-dlya-plk/modul_vvoda_vyvoda_agava_mvv-40</t>
  </si>
  <si>
    <t>- давления;</t>
  </si>
  <si>
    <t>- перепада давления;</t>
  </si>
  <si>
    <t>- расхода;</t>
  </si>
  <si>
    <t>- температуры;</t>
  </si>
  <si>
    <t>- перепада температур;</t>
  </si>
  <si>
    <t>- уровня;</t>
  </si>
  <si>
    <t>ШАУО-Н-3-15-2-ЧВ-3-55 обеспечивает оптимальное соответствие рабочих характеристик потреблению посредством регулирования :</t>
  </si>
  <si>
    <t>Шкаф управления предназначен для монтажа на полу.</t>
  </si>
  <si>
    <t>3х15 кВт</t>
  </si>
  <si>
    <t>ШАУО-Н-3-15-2-ЧВ-3-55 предназначен для систем водоснабжения, теплоснабжения.</t>
  </si>
  <si>
    <t>Дата обновления информации:</t>
  </si>
  <si>
    <t>Преобразователь частоты</t>
  </si>
  <si>
    <t>Все характеристики</t>
  </si>
  <si>
    <t>За основу принят данный сайт</t>
  </si>
  <si>
    <t>Шкаф автоматического управления оборудованием ШАУО-Н-3-15-2-ЧВ-3-55</t>
  </si>
  <si>
    <t>3х382</t>
  </si>
  <si>
    <t>3х15</t>
  </si>
  <si>
    <t>ООО "ТЭС"</t>
  </si>
  <si>
    <t>Общее</t>
  </si>
  <si>
    <t>Степень защиты шкафа</t>
  </si>
  <si>
    <t>IP55</t>
  </si>
  <si>
    <t>Окружающая среда</t>
  </si>
  <si>
    <t>насос</t>
  </si>
  <si>
    <t>Тип подключаемого привода</t>
  </si>
  <si>
    <t>Количество подключаемых приводов</t>
  </si>
  <si>
    <t>Максимальное количество приводов в работе одновременно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</si>
</sst>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0"/>
      <color rgb="FF2E3440"/>
      <name val="Roboto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0" fillId="0" borderId="0" xfId="0" applyAlignment="1"/>
    <xf numFmtId="0" fontId="6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1" fillId="0" borderId="0" xfId="0" applyFo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/>
    <xf numFmtId="0" fontId="0" fillId="0" borderId="13" xfId="0" applyBorder="1" applyAlignment="1"/>
    <xf numFmtId="0" fontId="0" fillId="0" borderId="16" xfId="0" applyBorder="1" applyAlignment="1"/>
    <xf numFmtId="0" fontId="0" fillId="0" borderId="11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3" fillId="0" borderId="12" xfId="1" applyNumberFormat="1" applyBorder="1" applyAlignment="1">
      <alignment horizontal="left" vertical="center"/>
    </xf>
    <xf numFmtId="0" fontId="3" fillId="0" borderId="12" xfId="1" applyBorder="1" applyAlignment="1">
      <alignment horizontal="left" vertical="center"/>
    </xf>
    <xf numFmtId="3" fontId="0" fillId="0" borderId="18" xfId="0" applyNumberFormat="1" applyBorder="1" applyAlignment="1">
      <alignment horizontal="left" vertical="center"/>
    </xf>
    <xf numFmtId="0" fontId="3" fillId="0" borderId="12" xfId="1" applyBorder="1" applyAlignment="1">
      <alignment horizontal="left"/>
    </xf>
    <xf numFmtId="0" fontId="0" fillId="0" borderId="11" xfId="0" applyBorder="1" applyAlignment="1">
      <alignment vertical="center"/>
    </xf>
    <xf numFmtId="0" fontId="3" fillId="0" borderId="15" xfId="1" applyBorder="1" applyAlignment="1">
      <alignment horizontal="left" vertical="center"/>
    </xf>
    <xf numFmtId="0" fontId="8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/>
    </xf>
    <xf numFmtId="0" fontId="3" fillId="2" borderId="0" xfId="1" applyFill="1"/>
    <xf numFmtId="0" fontId="10" fillId="0" borderId="0" xfId="0" applyFont="1"/>
    <xf numFmtId="0" fontId="0" fillId="0" borderId="0" xfId="0" applyFill="1" applyAlignment="1"/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tpump.ru/catalog/detail/200376/" TargetMode="External"/><Relationship Id="rId1" Type="http://schemas.openxmlformats.org/officeDocument/2006/relationships/hyperlink" Target="https://tes.tessib.ru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ovento-electro.ru/catalog/korpusa-dlya-sistem-raspredeleniya-i-avtomatizatsii/shkaf-raspredelitelnyy/" TargetMode="External"/><Relationship Id="rId13" Type="http://schemas.openxmlformats.org/officeDocument/2006/relationships/hyperlink" Target="https://www.etm.ru/cat/nn/5811250" TargetMode="External"/><Relationship Id="rId18" Type="http://schemas.openxmlformats.org/officeDocument/2006/relationships/hyperlink" Target="https://www.etm.ru/cat/nn/5967715" TargetMode="External"/><Relationship Id="rId26" Type="http://schemas.openxmlformats.org/officeDocument/2006/relationships/hyperlink" Target="https://www.kb-agava.ru/moduli-vvoda-vyvoda-dlya-plk/modul_vvoda_vyvoda_agava_mvv-40" TargetMode="External"/><Relationship Id="rId3" Type="http://schemas.openxmlformats.org/officeDocument/2006/relationships/hyperlink" Target="https://www.etm.ru/cat/nn/8703897" TargetMode="External"/><Relationship Id="rId21" Type="http://schemas.openxmlformats.org/officeDocument/2006/relationships/hyperlink" Target="https://www.etm.ru/cat/nn/7629413" TargetMode="External"/><Relationship Id="rId7" Type="http://schemas.openxmlformats.org/officeDocument/2006/relationships/hyperlink" Target="https://www.kb-agava.ru/kontrollery/kontrollery_universalnogo_primeneniya/agava-plc-50" TargetMode="External"/><Relationship Id="rId12" Type="http://schemas.openxmlformats.org/officeDocument/2006/relationships/hyperlink" Target="https://www.dkcmarket.ru/r5kv122301.html" TargetMode="External"/><Relationship Id="rId17" Type="http://schemas.openxmlformats.org/officeDocument/2006/relationships/hyperlink" Target="https://www.etm.ru/cat/nn/3869472" TargetMode="External"/><Relationship Id="rId25" Type="http://schemas.openxmlformats.org/officeDocument/2006/relationships/hyperlink" Target="https://www.kb-agava.ru/moduli-vvoda-vyvoda-dlya-plk/modul_vvoda_vyvoda_agava_mvv-40" TargetMode="External"/><Relationship Id="rId2" Type="http://schemas.openxmlformats.org/officeDocument/2006/relationships/hyperlink" Target="https://www.etm.ru/cat/nn/3285806" TargetMode="External"/><Relationship Id="rId16" Type="http://schemas.openxmlformats.org/officeDocument/2006/relationships/hyperlink" Target="https://www.etm.ru/cat/nn/9768657" TargetMode="External"/><Relationship Id="rId20" Type="http://schemas.openxmlformats.org/officeDocument/2006/relationships/hyperlink" Target="https://www.etm.ru/cat/nn/3332360" TargetMode="External"/><Relationship Id="rId1" Type="http://schemas.openxmlformats.org/officeDocument/2006/relationships/hyperlink" Target="https://www.erman.ru/preobrazovateli-chastoty/er-01t-380/chastotnyi-preobrazovatel-er-01t-015t4_15-kvt-380v" TargetMode="External"/><Relationship Id="rId6" Type="http://schemas.openxmlformats.org/officeDocument/2006/relationships/hyperlink" Target="https://iek-ru.com/catalog/avtomatizatsiya-zdaniy-i-protsessov30/avtomatika-releynaya3004/rele-promezhutochnye-interfeysnye-i-tverdotelnye300402/43341/" TargetMode="External"/><Relationship Id="rId11" Type="http://schemas.openxmlformats.org/officeDocument/2006/relationships/hyperlink" Target="https://www.provento-electro.ru/catalog/korpusa-dlya-sistem-raspredeleniya-i-avtomatizatsii/bokovye-elementy-tsokolya-2-sht/" TargetMode="External"/><Relationship Id="rId24" Type="http://schemas.openxmlformats.org/officeDocument/2006/relationships/hyperlink" Target="https://meyertec.owen.ru/product/mts_j1025" TargetMode="External"/><Relationship Id="rId5" Type="http://schemas.openxmlformats.org/officeDocument/2006/relationships/hyperlink" Target="https://www.etm.ru/cat/nn/7796097" TargetMode="External"/><Relationship Id="rId15" Type="http://schemas.openxmlformats.org/officeDocument/2006/relationships/hyperlink" Target="https://chint-electric.ru/nizkovoltnye-izdeliya/indikaciya-i-upravlenie/knopki/knopki-upravleniya-np8/667210" TargetMode="External"/><Relationship Id="rId23" Type="http://schemas.openxmlformats.org/officeDocument/2006/relationships/hyperlink" Target="https://meyertec.owen.ru/product/mts_2_5" TargetMode="External"/><Relationship Id="rId10" Type="http://schemas.openxmlformats.org/officeDocument/2006/relationships/hyperlink" Target="https://www.provento-electro.ru/catalog/korpusa-dlya-sistem-raspredeleniya-i-avtomatizatsii/bokovye-elementy-tsokolya-2-sht/" TargetMode="External"/><Relationship Id="rId19" Type="http://schemas.openxmlformats.org/officeDocument/2006/relationships/hyperlink" Target="https://www.etm.ru/cat/nn/9791977" TargetMode="External"/><Relationship Id="rId4" Type="http://schemas.openxmlformats.org/officeDocument/2006/relationships/hyperlink" Target="https://www.etm.ru/cat/nn/1345274" TargetMode="External"/><Relationship Id="rId9" Type="http://schemas.openxmlformats.org/officeDocument/2006/relationships/hyperlink" Target="https://www.provento-electro.ru/catalog/korpusa-dlya-sistem-raspredeleniya-i-avtomatizatsii/perednie-i-zadnie-elementy-tsokolya/" TargetMode="External"/><Relationship Id="rId14" Type="http://schemas.openxmlformats.org/officeDocument/2006/relationships/hyperlink" Target="https://www.etm.ru/cat/nn/5781148" TargetMode="External"/><Relationship Id="rId22" Type="http://schemas.openxmlformats.org/officeDocument/2006/relationships/hyperlink" Target="https://www.etm.ru/cat/nn/9695872" TargetMode="External"/><Relationship Id="rId27" Type="http://schemas.openxmlformats.org/officeDocument/2006/relationships/hyperlink" Target="https://meyertec.owen.ru/product/mts_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J17"/>
  <sheetViews>
    <sheetView zoomScaleNormal="100" workbookViewId="0">
      <selection activeCell="C28" sqref="C28"/>
    </sheetView>
  </sheetViews>
  <sheetFormatPr defaultRowHeight="15"/>
  <sheetData>
    <row r="3" spans="1:10">
      <c r="A3" t="s">
        <v>156</v>
      </c>
      <c r="J3" s="1" t="s">
        <v>155</v>
      </c>
    </row>
    <row r="5" spans="1:10">
      <c r="A5" t="s">
        <v>0</v>
      </c>
      <c r="C5" s="1" t="s">
        <v>159</v>
      </c>
    </row>
    <row r="6" spans="1:10" ht="22.9" customHeight="1">
      <c r="A6" t="s">
        <v>3</v>
      </c>
      <c r="C6" t="s">
        <v>4</v>
      </c>
    </row>
    <row r="7" spans="1:10" ht="21" customHeight="1">
      <c r="A7" t="s">
        <v>1</v>
      </c>
      <c r="C7" t="s">
        <v>2</v>
      </c>
    </row>
    <row r="8" spans="1:10">
      <c r="A8" t="s">
        <v>5</v>
      </c>
      <c r="C8" t="s">
        <v>6</v>
      </c>
    </row>
    <row r="10" spans="1:10">
      <c r="A10" s="41" t="s">
        <v>152</v>
      </c>
    </row>
    <row r="12" spans="1:10">
      <c r="A12" s="38" t="s">
        <v>37</v>
      </c>
      <c r="B12" s="38"/>
      <c r="C12" s="38"/>
      <c r="D12" s="39"/>
      <c r="E12" s="39"/>
      <c r="F12" s="39" t="s">
        <v>38</v>
      </c>
    </row>
    <row r="13" spans="1:10">
      <c r="A13" s="38" t="s">
        <v>22</v>
      </c>
      <c r="B13" s="38"/>
      <c r="C13" s="38"/>
      <c r="D13" s="39"/>
      <c r="E13" s="39"/>
      <c r="F13" s="39" t="s">
        <v>157</v>
      </c>
    </row>
    <row r="14" spans="1:10">
      <c r="A14" s="38" t="s">
        <v>26</v>
      </c>
      <c r="B14" s="38"/>
      <c r="C14" s="38"/>
      <c r="D14" s="39"/>
      <c r="E14" s="39"/>
      <c r="F14" s="39" t="s">
        <v>158</v>
      </c>
    </row>
    <row r="15" spans="1:10">
      <c r="A15" s="38" t="s">
        <v>40</v>
      </c>
      <c r="B15" s="38"/>
      <c r="C15" s="38"/>
      <c r="D15" s="39"/>
      <c r="E15" s="39"/>
      <c r="F15" s="39">
        <v>150</v>
      </c>
    </row>
    <row r="16" spans="1:10">
      <c r="A16" s="38" t="s">
        <v>27</v>
      </c>
      <c r="B16" s="38"/>
      <c r="C16" s="38"/>
      <c r="D16" s="39"/>
      <c r="E16" s="39"/>
      <c r="F16" s="39" t="s">
        <v>153</v>
      </c>
    </row>
    <row r="17" spans="1:6">
      <c r="A17" s="40" t="s">
        <v>154</v>
      </c>
      <c r="B17" s="38"/>
      <c r="C17" s="38"/>
      <c r="D17" s="39"/>
      <c r="E17" s="39"/>
      <c r="F17" s="39"/>
    </row>
  </sheetData>
  <hyperlinks>
    <hyperlink ref="C5" r:id="rId1"/>
    <hyperlink ref="A17" location="Характеристики!A1" display="Все характеристики"/>
    <hyperlink ref="J3" r:id="rId2" display="За основу принят данный сейт"/>
  </hyperlinks>
  <pageMargins left="0.7" right="0.7" top="0.75" bottom="0.75" header="0.3" footer="0.3"/>
  <pageSetup paperSize="9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7"/>
  <sheetViews>
    <sheetView zoomScaleNormal="100" workbookViewId="0">
      <selection activeCell="A16" sqref="A16"/>
    </sheetView>
  </sheetViews>
  <sheetFormatPr defaultRowHeight="15"/>
  <sheetData>
    <row r="3" spans="1:10">
      <c r="A3" s="3" t="s">
        <v>151</v>
      </c>
    </row>
    <row r="4" spans="1:10">
      <c r="A4" t="s">
        <v>7</v>
      </c>
    </row>
    <row r="5" spans="1:10">
      <c r="A5" t="s">
        <v>8</v>
      </c>
    </row>
    <row r="6" spans="1:10">
      <c r="A6" t="s">
        <v>9</v>
      </c>
    </row>
    <row r="7" spans="1:10">
      <c r="A7" t="s">
        <v>10</v>
      </c>
    </row>
    <row r="8" spans="1:10">
      <c r="A8" t="s">
        <v>11</v>
      </c>
    </row>
    <row r="9" spans="1:10">
      <c r="A9" t="s">
        <v>12</v>
      </c>
    </row>
    <row r="10" spans="1:10">
      <c r="A10" t="s">
        <v>13</v>
      </c>
    </row>
    <row r="12" spans="1:10" ht="46.15" customHeight="1">
      <c r="A12" s="43" t="s">
        <v>14</v>
      </c>
      <c r="B12" s="43"/>
      <c r="C12" s="43"/>
      <c r="D12" s="43"/>
      <c r="E12" s="43"/>
      <c r="F12" s="43"/>
      <c r="G12" s="43"/>
      <c r="H12" s="43"/>
      <c r="I12" s="43"/>
      <c r="J12" s="43"/>
    </row>
    <row r="13" spans="1:10">
      <c r="A13" s="3" t="s">
        <v>15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s="3" t="s">
        <v>16</v>
      </c>
    </row>
    <row r="15" spans="1:10">
      <c r="A15" s="3" t="s">
        <v>17</v>
      </c>
    </row>
    <row r="16" spans="1:10">
      <c r="A16" s="42" t="s">
        <v>18</v>
      </c>
    </row>
    <row r="17" spans="1:11">
      <c r="A17" s="3" t="s">
        <v>19</v>
      </c>
    </row>
    <row r="19" spans="1:11" ht="28.9" customHeight="1">
      <c r="A19" s="44" t="s">
        <v>148</v>
      </c>
      <c r="B19" s="44"/>
      <c r="C19" s="44"/>
      <c r="D19" s="44"/>
      <c r="E19" s="44"/>
      <c r="F19" s="44"/>
      <c r="G19" s="44"/>
      <c r="H19" s="44"/>
      <c r="I19" s="44"/>
      <c r="J19" s="44"/>
      <c r="K19" s="33"/>
    </row>
    <row r="20" spans="1:11">
      <c r="A20" s="33" t="s">
        <v>142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1">
      <c r="A21" s="33" t="s">
        <v>143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</row>
    <row r="22" spans="1:11">
      <c r="A22" s="33" t="s">
        <v>144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>
      <c r="A23" s="33" t="s">
        <v>145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</row>
    <row r="24" spans="1:11">
      <c r="A24" s="33" t="s">
        <v>146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1">
      <c r="A25" s="33" t="s">
        <v>147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7" spans="1:11">
      <c r="A27" t="s">
        <v>149</v>
      </c>
    </row>
  </sheetData>
  <mergeCells count="2">
    <mergeCell ref="A12:J12"/>
    <mergeCell ref="A19:J19"/>
  </mergeCells>
  <pageMargins left="0.44166666666666665" right="0.25" top="0.66666666666666663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zoomScaleNormal="100" workbookViewId="0">
      <selection activeCell="B9" sqref="B9"/>
    </sheetView>
  </sheetViews>
  <sheetFormatPr defaultRowHeight="15"/>
  <cols>
    <col min="2" max="2" width="51.140625" customWidth="1"/>
    <col min="3" max="3" width="26.5703125" bestFit="1" customWidth="1"/>
  </cols>
  <sheetData>
    <row r="1" spans="1:3" ht="18.75">
      <c r="A1" s="4" t="s">
        <v>20</v>
      </c>
    </row>
    <row r="2" spans="1:3">
      <c r="A2" s="5" t="s">
        <v>160</v>
      </c>
    </row>
    <row r="3" spans="1:3">
      <c r="A3" t="s">
        <v>165</v>
      </c>
      <c r="C3" s="6" t="s">
        <v>164</v>
      </c>
    </row>
    <row r="4" spans="1:3">
      <c r="A4" t="s">
        <v>166</v>
      </c>
      <c r="C4" s="6">
        <v>3</v>
      </c>
    </row>
    <row r="5" spans="1:3">
      <c r="A5" t="s">
        <v>167</v>
      </c>
      <c r="C5" s="6">
        <v>2</v>
      </c>
    </row>
    <row r="6" spans="1:3">
      <c r="A6" s="5" t="s">
        <v>21</v>
      </c>
      <c r="C6" s="6"/>
    </row>
    <row r="7" spans="1:3">
      <c r="A7" t="s">
        <v>22</v>
      </c>
      <c r="C7" s="6" t="s">
        <v>23</v>
      </c>
    </row>
    <row r="8" spans="1:3">
      <c r="A8" t="s">
        <v>24</v>
      </c>
      <c r="C8" s="6" t="s">
        <v>25</v>
      </c>
    </row>
    <row r="9" spans="1:3">
      <c r="A9" t="s">
        <v>26</v>
      </c>
      <c r="C9" s="37" t="s">
        <v>150</v>
      </c>
    </row>
    <row r="10" spans="1:3">
      <c r="A10" t="s">
        <v>27</v>
      </c>
      <c r="C10" s="6" t="s">
        <v>153</v>
      </c>
    </row>
    <row r="11" spans="1:3">
      <c r="A11" s="5" t="s">
        <v>28</v>
      </c>
      <c r="C11" s="6"/>
    </row>
    <row r="12" spans="1:3">
      <c r="A12" t="s">
        <v>29</v>
      </c>
      <c r="C12" s="6">
        <v>3</v>
      </c>
    </row>
    <row r="13" spans="1:3">
      <c r="A13" s="5" t="s">
        <v>163</v>
      </c>
      <c r="C13" s="6"/>
    </row>
    <row r="14" spans="1:3">
      <c r="A14" t="s">
        <v>31</v>
      </c>
      <c r="C14" s="6" t="s">
        <v>30</v>
      </c>
    </row>
    <row r="15" spans="1:3">
      <c r="A15" t="s">
        <v>161</v>
      </c>
      <c r="C15" s="6" t="s">
        <v>162</v>
      </c>
    </row>
    <row r="16" spans="1:3">
      <c r="A16" s="5" t="s">
        <v>32</v>
      </c>
      <c r="C16" s="6"/>
    </row>
    <row r="17" spans="1:3">
      <c r="A17" t="s">
        <v>33</v>
      </c>
      <c r="C17" s="6">
        <v>1600</v>
      </c>
    </row>
    <row r="18" spans="1:3">
      <c r="A18" s="7" t="s">
        <v>35</v>
      </c>
      <c r="C18" s="6">
        <v>400</v>
      </c>
    </row>
    <row r="19" spans="1:3">
      <c r="A19" t="s">
        <v>34</v>
      </c>
      <c r="C19" s="6">
        <v>800</v>
      </c>
    </row>
    <row r="20" spans="1:3">
      <c r="A20" s="5" t="s">
        <v>36</v>
      </c>
      <c r="C20" s="6"/>
    </row>
    <row r="21" spans="1:3">
      <c r="A21" t="s">
        <v>37</v>
      </c>
      <c r="C21" s="6" t="s">
        <v>38</v>
      </c>
    </row>
    <row r="22" spans="1:3">
      <c r="A22" s="5" t="s">
        <v>39</v>
      </c>
      <c r="C22" s="6"/>
    </row>
    <row r="23" spans="1:3">
      <c r="A23" t="s">
        <v>40</v>
      </c>
      <c r="C23" s="6">
        <v>150</v>
      </c>
    </row>
    <row r="24" spans="1:3">
      <c r="A24" s="7" t="s">
        <v>41</v>
      </c>
      <c r="C24" s="6">
        <v>0.51200000000000001</v>
      </c>
    </row>
    <row r="25" spans="1:3">
      <c r="A25" s="5" t="s">
        <v>42</v>
      </c>
      <c r="C25" s="6"/>
    </row>
    <row r="26" spans="1:3">
      <c r="A26" t="s">
        <v>43</v>
      </c>
      <c r="C26" s="6" t="s">
        <v>44</v>
      </c>
    </row>
    <row r="27" spans="1:3">
      <c r="A27" t="s">
        <v>45</v>
      </c>
      <c r="C27" s="37">
        <v>2</v>
      </c>
    </row>
    <row r="28" spans="1:3">
      <c r="A28" t="s">
        <v>46</v>
      </c>
      <c r="C28" s="6" t="s">
        <v>47</v>
      </c>
    </row>
    <row r="29" spans="1:3">
      <c r="C29" s="6" t="s">
        <v>48</v>
      </c>
    </row>
    <row r="30" spans="1:3">
      <c r="C30" s="6" t="s">
        <v>49</v>
      </c>
    </row>
  </sheetData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D13" sqref="D13"/>
    </sheetView>
  </sheetViews>
  <sheetFormatPr defaultRowHeight="15"/>
  <cols>
    <col min="1" max="1" width="8.42578125" customWidth="1"/>
    <col min="2" max="2" width="44.85546875" style="2" customWidth="1"/>
    <col min="3" max="3" width="24.28515625" customWidth="1"/>
    <col min="4" max="4" width="23.42578125" customWidth="1"/>
    <col min="5" max="5" width="12.5703125" customWidth="1"/>
    <col min="6" max="6" width="13.85546875" customWidth="1"/>
    <col min="8" max="8" width="11.28515625" customWidth="1"/>
    <col min="9" max="9" width="14" customWidth="1"/>
  </cols>
  <sheetData>
    <row r="1" spans="1:9" ht="45.75" thickBot="1">
      <c r="A1" s="34" t="s">
        <v>50</v>
      </c>
      <c r="B1" s="15" t="s">
        <v>51</v>
      </c>
      <c r="C1" s="15" t="s">
        <v>52</v>
      </c>
      <c r="D1" s="15" t="s">
        <v>53</v>
      </c>
      <c r="E1" s="15" t="s">
        <v>54</v>
      </c>
      <c r="F1" s="15" t="s">
        <v>55</v>
      </c>
      <c r="G1" s="15" t="s">
        <v>56</v>
      </c>
      <c r="H1" s="35" t="s">
        <v>109</v>
      </c>
      <c r="I1" s="36" t="s">
        <v>110</v>
      </c>
    </row>
    <row r="2" spans="1:9">
      <c r="A2" s="8">
        <v>1</v>
      </c>
      <c r="B2" s="16">
        <v>2</v>
      </c>
      <c r="C2" s="9">
        <v>3</v>
      </c>
      <c r="D2" s="9">
        <v>4</v>
      </c>
      <c r="E2" s="9">
        <v>5</v>
      </c>
      <c r="F2" s="9">
        <v>6</v>
      </c>
      <c r="G2" s="9">
        <v>7</v>
      </c>
      <c r="H2" s="23"/>
      <c r="I2" s="10">
        <v>9</v>
      </c>
    </row>
    <row r="3" spans="1:9">
      <c r="A3" s="45" t="s">
        <v>57</v>
      </c>
      <c r="B3" s="46"/>
      <c r="C3" s="46"/>
      <c r="D3" s="46"/>
      <c r="E3" s="46"/>
      <c r="F3" s="46"/>
      <c r="G3" s="46"/>
      <c r="H3" s="46"/>
      <c r="I3" s="47"/>
    </row>
    <row r="4" spans="1:9" ht="30">
      <c r="A4" s="17"/>
      <c r="B4" s="20" t="s">
        <v>58</v>
      </c>
      <c r="C4" s="11"/>
      <c r="D4" s="11"/>
      <c r="E4" s="11" t="s">
        <v>59</v>
      </c>
      <c r="F4" s="11" t="s">
        <v>60</v>
      </c>
      <c r="G4" s="11">
        <v>3</v>
      </c>
      <c r="H4" s="24">
        <f>55920*G4</f>
        <v>167760</v>
      </c>
      <c r="I4" s="27" t="s">
        <v>111</v>
      </c>
    </row>
    <row r="5" spans="1:9">
      <c r="A5" s="17" t="s">
        <v>61</v>
      </c>
      <c r="B5" s="20" t="s">
        <v>62</v>
      </c>
      <c r="C5" s="11" t="s">
        <v>63</v>
      </c>
      <c r="D5" s="12">
        <v>275542</v>
      </c>
      <c r="E5" s="11" t="s">
        <v>64</v>
      </c>
      <c r="F5" s="11" t="s">
        <v>60</v>
      </c>
      <c r="G5" s="11">
        <v>1</v>
      </c>
      <c r="H5" s="24">
        <f>753*G5</f>
        <v>753</v>
      </c>
      <c r="I5" s="28" t="s">
        <v>112</v>
      </c>
    </row>
    <row r="6" spans="1:9" ht="30">
      <c r="A6" s="17" t="s">
        <v>65</v>
      </c>
      <c r="B6" s="20" t="s">
        <v>66</v>
      </c>
      <c r="C6" s="11" t="s">
        <v>67</v>
      </c>
      <c r="D6" s="11">
        <v>260798</v>
      </c>
      <c r="E6" s="11" t="s">
        <v>64</v>
      </c>
      <c r="F6" s="11" t="s">
        <v>60</v>
      </c>
      <c r="G6" s="11">
        <v>3</v>
      </c>
      <c r="H6" s="24">
        <f>1117.01*G6</f>
        <v>3351.0299999999997</v>
      </c>
      <c r="I6" s="30" t="s">
        <v>113</v>
      </c>
    </row>
    <row r="7" spans="1:9" ht="30">
      <c r="A7" s="17"/>
      <c r="B7" s="20" t="s">
        <v>68</v>
      </c>
      <c r="C7" s="11"/>
      <c r="D7" s="11">
        <v>143242</v>
      </c>
      <c r="E7" s="11" t="s">
        <v>64</v>
      </c>
      <c r="F7" s="11" t="s">
        <v>60</v>
      </c>
      <c r="G7" s="11">
        <v>1</v>
      </c>
      <c r="H7" s="24">
        <f>2713*G7</f>
        <v>2713</v>
      </c>
      <c r="I7" s="30" t="s">
        <v>114</v>
      </c>
    </row>
    <row r="8" spans="1:9" ht="30">
      <c r="A8" s="17" t="s">
        <v>69</v>
      </c>
      <c r="B8" s="20" t="s">
        <v>70</v>
      </c>
      <c r="C8" s="11" t="s">
        <v>71</v>
      </c>
      <c r="D8" s="11">
        <v>260501</v>
      </c>
      <c r="E8" s="11" t="s">
        <v>64</v>
      </c>
      <c r="F8" s="11" t="s">
        <v>60</v>
      </c>
      <c r="G8" s="11">
        <v>4</v>
      </c>
      <c r="H8" s="24">
        <f>189.97*G8</f>
        <v>759.88</v>
      </c>
      <c r="I8" s="30" t="s">
        <v>115</v>
      </c>
    </row>
    <row r="9" spans="1:9" ht="30">
      <c r="A9" s="17"/>
      <c r="B9" s="20" t="s">
        <v>72</v>
      </c>
      <c r="C9" s="11"/>
      <c r="D9" s="11"/>
      <c r="E9" s="11"/>
      <c r="F9" s="11" t="s">
        <v>60</v>
      </c>
      <c r="G9" s="11">
        <v>12</v>
      </c>
      <c r="H9" s="24">
        <f>500*G9</f>
        <v>6000</v>
      </c>
      <c r="I9" s="30" t="s">
        <v>116</v>
      </c>
    </row>
    <row r="10" spans="1:9">
      <c r="A10" s="17"/>
      <c r="B10" s="20" t="s">
        <v>73</v>
      </c>
      <c r="C10" s="11"/>
      <c r="D10" s="11"/>
      <c r="E10" s="11"/>
      <c r="F10" s="11" t="s">
        <v>60</v>
      </c>
      <c r="G10" s="11">
        <v>12</v>
      </c>
      <c r="H10" s="24">
        <f>229*G10</f>
        <v>2748</v>
      </c>
      <c r="I10" s="30" t="s">
        <v>117</v>
      </c>
    </row>
    <row r="11" spans="1:9">
      <c r="A11" s="17"/>
      <c r="B11" s="20" t="s">
        <v>74</v>
      </c>
      <c r="C11" s="11" t="s">
        <v>75</v>
      </c>
      <c r="D11" s="11">
        <v>5024452</v>
      </c>
      <c r="E11" s="11" t="s">
        <v>76</v>
      </c>
      <c r="F11" s="11" t="s">
        <v>60</v>
      </c>
      <c r="G11" s="11">
        <v>2</v>
      </c>
      <c r="H11" s="24">
        <f>9877*G11</f>
        <v>19754</v>
      </c>
      <c r="I11" s="28" t="s">
        <v>118</v>
      </c>
    </row>
    <row r="12" spans="1:9" ht="30">
      <c r="A12" s="17"/>
      <c r="B12" s="20" t="s">
        <v>77</v>
      </c>
      <c r="C12" s="11"/>
      <c r="D12" s="11"/>
      <c r="E12" s="11" t="s">
        <v>59</v>
      </c>
      <c r="F12" s="11" t="s">
        <v>60</v>
      </c>
      <c r="G12" s="11">
        <v>1</v>
      </c>
      <c r="H12" s="24">
        <f>51450*G12</f>
        <v>51450</v>
      </c>
      <c r="I12" s="27" t="s">
        <v>119</v>
      </c>
    </row>
    <row r="13" spans="1:9">
      <c r="A13" s="17" t="s">
        <v>78</v>
      </c>
      <c r="B13" s="20" t="s">
        <v>79</v>
      </c>
      <c r="C13" s="11"/>
      <c r="D13" s="11"/>
      <c r="E13" s="11" t="s">
        <v>59</v>
      </c>
      <c r="F13" s="11" t="s">
        <v>60</v>
      </c>
      <c r="G13" s="11">
        <v>1</v>
      </c>
      <c r="H13" s="24">
        <f>23280*G13</f>
        <v>23280</v>
      </c>
      <c r="I13" s="27" t="s">
        <v>141</v>
      </c>
    </row>
    <row r="14" spans="1:9">
      <c r="A14" s="17" t="s">
        <v>80</v>
      </c>
      <c r="B14" s="20" t="s">
        <v>81</v>
      </c>
      <c r="C14" s="11"/>
      <c r="D14" s="11"/>
      <c r="E14" s="11" t="s">
        <v>59</v>
      </c>
      <c r="F14" s="11" t="s">
        <v>60</v>
      </c>
      <c r="G14" s="11">
        <v>1</v>
      </c>
      <c r="H14" s="24">
        <f>14460*1</f>
        <v>14460</v>
      </c>
      <c r="I14" s="27" t="s">
        <v>141</v>
      </c>
    </row>
    <row r="15" spans="1:9">
      <c r="A15" s="17"/>
      <c r="B15" s="20" t="s">
        <v>82</v>
      </c>
      <c r="C15" s="11" t="s">
        <v>83</v>
      </c>
      <c r="D15" s="11"/>
      <c r="E15" s="9" t="s">
        <v>84</v>
      </c>
      <c r="F15" s="9" t="s">
        <v>60</v>
      </c>
      <c r="G15" s="9">
        <v>1</v>
      </c>
      <c r="H15" s="23">
        <f>70280*G15</f>
        <v>70280</v>
      </c>
      <c r="I15" s="27" t="s">
        <v>120</v>
      </c>
    </row>
    <row r="16" spans="1:9" ht="30">
      <c r="A16" s="17"/>
      <c r="B16" s="20" t="s">
        <v>123</v>
      </c>
      <c r="C16" s="11"/>
      <c r="D16" s="11"/>
      <c r="E16" s="9" t="s">
        <v>84</v>
      </c>
      <c r="F16" s="9" t="s">
        <v>60</v>
      </c>
      <c r="G16" s="9">
        <v>1</v>
      </c>
      <c r="H16" s="23">
        <f>6900*G16</f>
        <v>6900</v>
      </c>
      <c r="I16" s="27" t="s">
        <v>121</v>
      </c>
    </row>
    <row r="17" spans="1:9">
      <c r="A17" s="17"/>
      <c r="B17" s="20" t="s">
        <v>124</v>
      </c>
      <c r="C17" s="11"/>
      <c r="D17" s="11"/>
      <c r="E17" s="9" t="s">
        <v>84</v>
      </c>
      <c r="F17" s="9" t="s">
        <v>60</v>
      </c>
      <c r="G17" s="9">
        <v>1</v>
      </c>
      <c r="H17" s="23">
        <f>2160*G17</f>
        <v>2160</v>
      </c>
      <c r="I17" s="27" t="s">
        <v>122</v>
      </c>
    </row>
    <row r="18" spans="1:9">
      <c r="A18" s="17"/>
      <c r="B18" s="20" t="s">
        <v>90</v>
      </c>
      <c r="C18" s="11"/>
      <c r="D18" s="11"/>
      <c r="E18" s="9" t="s">
        <v>84</v>
      </c>
      <c r="F18" s="9" t="s">
        <v>60</v>
      </c>
      <c r="G18" s="9">
        <v>1</v>
      </c>
      <c r="H18" s="23">
        <f>1550*G18</f>
        <v>1550</v>
      </c>
      <c r="I18" s="27" t="s">
        <v>122</v>
      </c>
    </row>
    <row r="19" spans="1:9" ht="30">
      <c r="A19" s="17"/>
      <c r="B19" s="20" t="s">
        <v>85</v>
      </c>
      <c r="C19" s="11"/>
      <c r="D19" s="11"/>
      <c r="E19" s="9"/>
      <c r="F19" s="9" t="s">
        <v>60</v>
      </c>
      <c r="G19" s="9">
        <v>2</v>
      </c>
      <c r="H19" s="23">
        <f>14436*G19</f>
        <v>28872</v>
      </c>
      <c r="I19" s="27" t="s">
        <v>125</v>
      </c>
    </row>
    <row r="20" spans="1:9" ht="30">
      <c r="A20" s="17"/>
      <c r="B20" s="20" t="s">
        <v>86</v>
      </c>
      <c r="C20" s="11"/>
      <c r="D20" s="11" t="s">
        <v>87</v>
      </c>
      <c r="E20" s="9"/>
      <c r="F20" s="9" t="s">
        <v>60</v>
      </c>
      <c r="G20" s="9">
        <v>2</v>
      </c>
      <c r="H20" s="23">
        <f>927*G20</f>
        <v>1854</v>
      </c>
      <c r="I20" s="27" t="s">
        <v>126</v>
      </c>
    </row>
    <row r="21" spans="1:9" ht="29.45" customHeight="1">
      <c r="A21" s="17"/>
      <c r="B21" s="20" t="s">
        <v>88</v>
      </c>
      <c r="C21" s="11"/>
      <c r="D21" s="11" t="s">
        <v>89</v>
      </c>
      <c r="E21" s="9"/>
      <c r="F21" s="9" t="s">
        <v>60</v>
      </c>
      <c r="G21" s="9">
        <v>1</v>
      </c>
      <c r="H21" s="23">
        <f>1388.45*G21</f>
        <v>1388.45</v>
      </c>
      <c r="I21" s="27" t="s">
        <v>127</v>
      </c>
    </row>
    <row r="22" spans="1:9" ht="30">
      <c r="A22" s="17" t="s">
        <v>91</v>
      </c>
      <c r="B22" s="20" t="s">
        <v>92</v>
      </c>
      <c r="C22" s="11"/>
      <c r="D22" s="11"/>
      <c r="E22" s="9"/>
      <c r="F22" s="9" t="s">
        <v>60</v>
      </c>
      <c r="G22" s="9">
        <v>1</v>
      </c>
      <c r="H22" s="23">
        <f>575*G22</f>
        <v>575</v>
      </c>
      <c r="I22" s="27" t="s">
        <v>128</v>
      </c>
    </row>
    <row r="23" spans="1:9" ht="30">
      <c r="A23" s="17"/>
      <c r="B23" s="20" t="s">
        <v>93</v>
      </c>
      <c r="C23" s="11"/>
      <c r="D23" s="11"/>
      <c r="E23" s="9"/>
      <c r="F23" s="9" t="s">
        <v>60</v>
      </c>
      <c r="G23" s="9">
        <v>3</v>
      </c>
      <c r="H23" s="23">
        <f>118.37*G23</f>
        <v>355.11</v>
      </c>
      <c r="I23" s="27" t="s">
        <v>129</v>
      </c>
    </row>
    <row r="24" spans="1:9">
      <c r="A24" s="17"/>
      <c r="B24" s="20" t="s">
        <v>94</v>
      </c>
      <c r="C24" s="11"/>
      <c r="D24" s="11"/>
      <c r="E24" s="9"/>
      <c r="F24" s="9" t="s">
        <v>95</v>
      </c>
      <c r="G24" s="9">
        <v>50</v>
      </c>
      <c r="H24" s="23">
        <f>5.81*G24</f>
        <v>290.5</v>
      </c>
      <c r="I24" s="27" t="s">
        <v>130</v>
      </c>
    </row>
    <row r="25" spans="1:9">
      <c r="A25" s="17"/>
      <c r="B25" s="20" t="s">
        <v>96</v>
      </c>
      <c r="C25" s="11"/>
      <c r="D25" s="11"/>
      <c r="E25" s="9"/>
      <c r="F25" s="9" t="s">
        <v>95</v>
      </c>
      <c r="G25" s="9">
        <v>30</v>
      </c>
      <c r="H25" s="23">
        <f>5.81*G25</f>
        <v>174.29999999999998</v>
      </c>
      <c r="I25" s="27" t="s">
        <v>131</v>
      </c>
    </row>
    <row r="26" spans="1:9" ht="30">
      <c r="A26" s="17"/>
      <c r="B26" s="20" t="s">
        <v>97</v>
      </c>
      <c r="C26" s="11"/>
      <c r="D26" s="11"/>
      <c r="E26" s="9"/>
      <c r="F26" s="9" t="s">
        <v>95</v>
      </c>
      <c r="G26" s="9">
        <v>30</v>
      </c>
      <c r="H26" s="23">
        <f>6.86*G26</f>
        <v>205.8</v>
      </c>
      <c r="I26" s="27" t="s">
        <v>132</v>
      </c>
    </row>
    <row r="27" spans="1:9">
      <c r="A27" s="17"/>
      <c r="B27" s="20" t="s">
        <v>98</v>
      </c>
      <c r="C27" s="11"/>
      <c r="D27" s="11"/>
      <c r="E27" s="9"/>
      <c r="F27" s="9" t="s">
        <v>95</v>
      </c>
      <c r="G27" s="9">
        <v>20</v>
      </c>
      <c r="H27" s="23">
        <f>34.74*G27</f>
        <v>694.80000000000007</v>
      </c>
      <c r="I27" s="27" t="s">
        <v>133</v>
      </c>
    </row>
    <row r="28" spans="1:9">
      <c r="A28" s="17"/>
      <c r="B28" s="20" t="s">
        <v>99</v>
      </c>
      <c r="C28" s="11"/>
      <c r="D28" s="11"/>
      <c r="E28" s="9"/>
      <c r="F28" s="9" t="s">
        <v>95</v>
      </c>
      <c r="G28" s="9">
        <v>20</v>
      </c>
      <c r="H28" s="23">
        <f>38.17*G28</f>
        <v>763.40000000000009</v>
      </c>
      <c r="I28" s="27" t="s">
        <v>134</v>
      </c>
    </row>
    <row r="29" spans="1:9" ht="30">
      <c r="A29" s="17"/>
      <c r="B29" s="20" t="s">
        <v>100</v>
      </c>
      <c r="D29" s="31" t="s">
        <v>101</v>
      </c>
      <c r="E29" s="31"/>
      <c r="F29" s="11" t="s">
        <v>60</v>
      </c>
      <c r="G29" s="11">
        <v>1</v>
      </c>
      <c r="H29" s="24">
        <f>490*G29</f>
        <v>490</v>
      </c>
      <c r="I29" s="27" t="s">
        <v>135</v>
      </c>
    </row>
    <row r="30" spans="1:9">
      <c r="A30" s="17"/>
      <c r="B30" s="20" t="s">
        <v>102</v>
      </c>
      <c r="C30" s="11" t="s">
        <v>136</v>
      </c>
      <c r="D30" s="11"/>
      <c r="E30" s="11" t="s">
        <v>103</v>
      </c>
      <c r="F30" s="11" t="s">
        <v>60</v>
      </c>
      <c r="G30" s="11">
        <v>30</v>
      </c>
      <c r="H30" s="24">
        <f>69.6*G30</f>
        <v>2088</v>
      </c>
      <c r="I30" s="28" t="s">
        <v>137</v>
      </c>
    </row>
    <row r="31" spans="1:9">
      <c r="A31" s="18"/>
      <c r="B31" s="21" t="s">
        <v>104</v>
      </c>
      <c r="C31" s="13" t="s">
        <v>138</v>
      </c>
      <c r="D31" s="13"/>
      <c r="E31" s="11" t="s">
        <v>103</v>
      </c>
      <c r="F31" s="13" t="s">
        <v>60</v>
      </c>
      <c r="G31" s="13">
        <v>25</v>
      </c>
      <c r="H31" s="25">
        <f>48*G31</f>
        <v>1200</v>
      </c>
      <c r="I31" s="32" t="s">
        <v>139</v>
      </c>
    </row>
    <row r="32" spans="1:9" ht="30">
      <c r="A32" s="18"/>
      <c r="B32" s="21" t="s">
        <v>105</v>
      </c>
      <c r="C32" s="13" t="s">
        <v>106</v>
      </c>
      <c r="D32" s="13"/>
      <c r="E32" s="13" t="s">
        <v>103</v>
      </c>
      <c r="F32" s="13" t="s">
        <v>107</v>
      </c>
      <c r="G32" s="13">
        <v>1</v>
      </c>
      <c r="H32" s="25">
        <f>1609.2*G32</f>
        <v>1609.2</v>
      </c>
      <c r="I32" s="32" t="s">
        <v>140</v>
      </c>
    </row>
    <row r="33" spans="1:9" ht="15.75" thickBot="1">
      <c r="A33" s="19"/>
      <c r="B33" s="22"/>
      <c r="C33" s="14"/>
      <c r="D33" s="14"/>
      <c r="E33" s="14"/>
      <c r="F33" s="14" t="s">
        <v>108</v>
      </c>
      <c r="G33" s="14"/>
      <c r="H33" s="26">
        <f>SUM(H4:H32)</f>
        <v>414479.47000000003</v>
      </c>
      <c r="I33" s="29"/>
    </row>
    <row r="34" spans="1:9">
      <c r="H34">
        <f>H33*1.3</f>
        <v>538823.3110000001</v>
      </c>
    </row>
  </sheetData>
  <mergeCells count="1">
    <mergeCell ref="A3:I3"/>
  </mergeCells>
  <hyperlinks>
    <hyperlink ref="I4" r:id="rId1"/>
    <hyperlink ref="I5" r:id="rId2"/>
    <hyperlink ref="I6" r:id="rId3"/>
    <hyperlink ref="I7" r:id="rId4"/>
    <hyperlink ref="I8" r:id="rId5"/>
    <hyperlink ref="I9" display="https://www.chipdip.ru/product0/8012902720?utm_source=direct&amp;utm_medium=cpc&amp;position_type=premium%7Ck50id%7C010000002888725_2888725%7Ccid%7C78738975%7Cgid%7C5038974208%7Caid%7C12817036899%7Csrc%7Csearch_none&amp;utm_campaign=Y_dinamika_site&amp;utm_content=text1_"/>
    <hyperlink ref="I10" r:id="rId6"/>
    <hyperlink ref="I11" display="https://yandex.ru/products/offer/quwhMUM_nJcoanxLL-2tKQ?text=Блок+питания+однофазный%2C+72Вт%2C+3А%2C+24В&amp;rs=eJxVzT1Pg0AAgGHi2Dg5NI4dXZpwx4EwAiFcOT76oUBZCAjyUYVDCpz9ff4w00Xp_uR94c-dtVosu2EqnVcnbqy3NmmYba_hmeweuRX3xGncVdgb-JK1eZkCttFIaA3mR7Iv5kI2dBBSrOSXbn"/>
    <hyperlink ref="I12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1" r:id="rId23"/>
    <hyperlink ref="I32" r:id="rId24"/>
    <hyperlink ref="I13" r:id="rId25"/>
    <hyperlink ref="I14" r:id="rId26"/>
    <hyperlink ref="I30" r:id="rId2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Главная</vt:lpstr>
      <vt:lpstr>Описание</vt:lpstr>
      <vt:lpstr>Характеристики</vt:lpstr>
      <vt:lpstr>Спецификация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2023-04-12T07:11:42Z</dcterms:modified>
</cp:coreProperties>
</file>